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995" windowHeight="9720" activeTab="0"/>
  </bookViews>
  <sheets>
    <sheet name="Sheet1" sheetId="1" r:id="rId1"/>
    <sheet name="Sheet2" sheetId="2" r:id="rId2"/>
    <sheet name="Sheet3" sheetId="3" r:id="rId3"/>
  </sheets>
  <definedNames>
    <definedName name="a">'Sheet1'!#REF!</definedName>
    <definedName name="aa">'Sheet1'!$B$4</definedName>
    <definedName name="b">'Sheet1'!#REF!</definedName>
    <definedName name="bb">'Sheet1'!$C$4</definedName>
    <definedName name="cc">'Sheet1'!$B$5</definedName>
    <definedName name="dd">'Sheet1'!$C$5</definedName>
  </definedNames>
  <calcPr fullCalcOnLoad="1"/>
</workbook>
</file>

<file path=xl/sharedStrings.xml><?xml version="1.0" encoding="utf-8"?>
<sst xmlns="http://schemas.openxmlformats.org/spreadsheetml/2006/main" count="19" uniqueCount="16">
  <si>
    <t>Odds ratio and ln(OR) calculator</t>
  </si>
  <si>
    <t>Variable 2</t>
  </si>
  <si>
    <t>Level 1</t>
  </si>
  <si>
    <t>Level 2</t>
  </si>
  <si>
    <t>Total</t>
  </si>
  <si>
    <t>Variable 1</t>
  </si>
  <si>
    <t>OR</t>
  </si>
  <si>
    <t>ln(OR)</t>
  </si>
  <si>
    <t>CI width</t>
  </si>
  <si>
    <t>std. err. ln(OR)</t>
  </si>
  <si>
    <t>z-crit</t>
  </si>
  <si>
    <t>LL ln(OR)</t>
  </si>
  <si>
    <t>UL ln(OR)</t>
  </si>
  <si>
    <t>LL OR</t>
  </si>
  <si>
    <t>UL OR</t>
  </si>
  <si>
    <t>lower tail area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</si>
</sst>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B1">
      <selection activeCell="B9" sqref="B9"/>
    </sheetView>
  </sheetViews>
  <sheetFormatPr defaultColWidth="9.140625" defaultRowHeight="12.75"/>
  <cols>
    <col min="1" max="4" width="12.7109375" style="0" customWidth="1"/>
    <col min="5" max="5" width="4.140625" style="0" customWidth="1"/>
    <col min="6" max="6" width="14.7109375" style="7" customWidth="1"/>
    <col min="7" max="7" width="14.7109375" style="0" customWidth="1"/>
  </cols>
  <sheetData>
    <row r="1" ht="12.75">
      <c r="A1" s="1" t="s">
        <v>0</v>
      </c>
    </row>
    <row r="2" spans="1:7" ht="12.75">
      <c r="A2" s="3"/>
      <c r="B2" s="11" t="s">
        <v>5</v>
      </c>
      <c r="C2" s="12"/>
      <c r="D2" s="13"/>
      <c r="F2" s="5" t="s">
        <v>6</v>
      </c>
      <c r="G2" s="8">
        <f>(aa*dd)/(bb*cc)</f>
        <v>16.40625</v>
      </c>
    </row>
    <row r="3" spans="1:7" ht="12.75">
      <c r="A3" s="4" t="s">
        <v>1</v>
      </c>
      <c r="B3" s="5" t="s">
        <v>2</v>
      </c>
      <c r="C3" s="5" t="s">
        <v>3</v>
      </c>
      <c r="D3" s="5" t="s">
        <v>4</v>
      </c>
      <c r="F3" s="5" t="s">
        <v>7</v>
      </c>
      <c r="G3" s="8">
        <f>LN(G2)</f>
        <v>2.797662359791897</v>
      </c>
    </row>
    <row r="4" spans="1:7" ht="12.75">
      <c r="A4" s="4" t="s">
        <v>2</v>
      </c>
      <c r="B4" s="2">
        <v>45</v>
      </c>
      <c r="C4" s="2">
        <v>8</v>
      </c>
      <c r="D4" s="6">
        <f>aa+bb</f>
        <v>53</v>
      </c>
      <c r="F4" s="5" t="s">
        <v>9</v>
      </c>
      <c r="G4" s="8">
        <f>SQRT(1/aa+1/bb+1/cc+1/dd)</f>
        <v>0.5090451690439505</v>
      </c>
    </row>
    <row r="5" spans="1:7" ht="12.75">
      <c r="A5" s="4" t="s">
        <v>3</v>
      </c>
      <c r="B5" s="2">
        <v>12</v>
      </c>
      <c r="C5" s="2">
        <v>35</v>
      </c>
      <c r="D5" s="6">
        <f>cc+dd</f>
        <v>47</v>
      </c>
      <c r="F5" s="5" t="s">
        <v>8</v>
      </c>
      <c r="G5" s="9">
        <f>0.95</f>
        <v>0.95</v>
      </c>
    </row>
    <row r="6" spans="1:7" ht="12.75">
      <c r="A6" s="4" t="s">
        <v>4</v>
      </c>
      <c r="B6" s="6">
        <f>aa+cc</f>
        <v>57</v>
      </c>
      <c r="C6" s="6">
        <f>bb+dd</f>
        <v>43</v>
      </c>
      <c r="D6" s="6">
        <f>aa+bb+cc+dd</f>
        <v>100</v>
      </c>
      <c r="F6" s="5" t="s">
        <v>15</v>
      </c>
      <c r="G6" s="6">
        <f>(1-G5)/2</f>
        <v>0.025000000000000022</v>
      </c>
    </row>
    <row r="7" spans="6:7" ht="12.75">
      <c r="F7" s="5" t="s">
        <v>10</v>
      </c>
      <c r="G7" s="8">
        <f>-NORMSINV(G6)</f>
        <v>1.9599610823206604</v>
      </c>
    </row>
    <row r="8" spans="6:7" ht="12.75">
      <c r="F8" s="5" t="s">
        <v>11</v>
      </c>
      <c r="G8" s="8">
        <f>G3-G7*G4</f>
        <v>1.7999536393224123</v>
      </c>
    </row>
    <row r="9" spans="6:7" ht="12.75">
      <c r="F9" s="5" t="s">
        <v>12</v>
      </c>
      <c r="G9" s="8">
        <f>G3+G7*G4</f>
        <v>3.795371080261382</v>
      </c>
    </row>
    <row r="10" spans="6:7" ht="12.75">
      <c r="F10" s="5" t="s">
        <v>13</v>
      </c>
      <c r="G10" s="10">
        <f>EXP(G8)</f>
        <v>6.04936700515852</v>
      </c>
    </row>
    <row r="11" spans="6:7" ht="12.75">
      <c r="F11" s="5" t="s">
        <v>14</v>
      </c>
      <c r="G11" s="10">
        <f>EXP(G9)</f>
        <v>44.49474446383777</v>
      </c>
    </row>
  </sheetData>
  <mergeCells count="1">
    <mergeCell ref="B2:D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2013-11-18T17:33:08Z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